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40" windowHeight="13170" activeTab="0"/>
  </bookViews>
  <sheets>
    <sheet name="p60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<sst xmlns="http://schemas.openxmlformats.org/spreadsheetml/2006/main" count="79" uniqueCount="76">
  <si>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Rack Price of Ethanol</t>
  </si>
  <si>
    <t>Rack Price of Unleaded</t>
  </si>
  <si>
    <t>Energy ratio gasoline/ethanol, LHV</t>
  </si>
  <si>
    <t>Fossil in / ethanol out (Argonne, Wang)</t>
  </si>
  <si>
    <t>Cost of 1.52 gallons ethanol</t>
  </si>
  <si>
    <t>Cost of 1.00 gallons gasoline</t>
  </si>
  <si>
    <t>Federa subsidy / gallon ethanol</t>
  </si>
  <si>
    <t>This should already be built into the ethanol price</t>
  </si>
  <si>
    <t>Fossil energy used to make a gallon of gasoline</t>
  </si>
  <si>
    <t>Extra cost of replacing a gallon of gas with ethanol</t>
  </si>
  <si>
    <t>Cost per GGE saved</t>
  </si>
  <si>
    <t>Imported fossil in / ethanol out</t>
  </si>
  <si>
    <t>Imported fossil used to make a gallon of gasoline</t>
  </si>
  <si>
    <t>Cost per GGE of imported fossil saved</t>
  </si>
  <si>
    <t>http://www.ethanolrfa.org/industry/statistics/</t>
  </si>
  <si>
    <t>M gal E in 2005</t>
  </si>
  <si>
    <t>http://usda.mannlib.cornell.edu/reports/erssor/field/fds-bb/2006/fds06f.pdf</t>
  </si>
  <si>
    <t xml:space="preserve">bushels 2004/05 used for ethanol </t>
  </si>
  <si>
    <t xml:space="preserve">bushels 2005/06 used for ethanol </t>
  </si>
  <si>
    <t>billion bushels exported during 2005/06 Sept--Aug marketing year.</t>
  </si>
  <si>
    <t>million acres planted</t>
  </si>
  <si>
    <t>Net fossil energy gain (in GGEs) from replacing 1 gallon of gasoline with ethanol</t>
  </si>
  <si>
    <t>Percent of input energy from Natural Gas and Petroleum</t>
  </si>
  <si>
    <t>(From UCB analysis spreadsheet)</t>
  </si>
  <si>
    <t>This is a judgment based on Argonne's 1.23 value and the fact that</t>
  </si>
  <si>
    <t>imported fuel (e.g. oil) requires no imported energy to extract it or transport it to the refinery.</t>
  </si>
  <si>
    <t>Net imported GGEs of fossil saved from replacing 1 gallon of gasoline</t>
  </si>
  <si>
    <t>Input energy according to RAEL, UCB</t>
  </si>
  <si>
    <t>Coal</t>
  </si>
  <si>
    <t>Natural Gas</t>
  </si>
  <si>
    <t>Petroleum</t>
  </si>
  <si>
    <t>Nuke &amp; Renewables</t>
  </si>
  <si>
    <t>Total fossil</t>
  </si>
  <si>
    <t>Foreign Fossil</t>
  </si>
  <si>
    <t>Sun</t>
  </si>
  <si>
    <t>Nuke &amp; Renewable</t>
  </si>
  <si>
    <t>foreign fossil</t>
  </si>
  <si>
    <t>Quads.  Net energy imports in 2005. Monthly Energy Review, Table 1.1 Imports - Exports</t>
  </si>
  <si>
    <t>Area of US lower 48 in sq km (infopleas.com)</t>
  </si>
  <si>
    <t>total land</t>
  </si>
  <si>
    <t>Alaska</t>
  </si>
  <si>
    <t>Hawaii</t>
  </si>
  <si>
    <t>sq km per sq mile</t>
  </si>
  <si>
    <t>sq miles in lower 48</t>
  </si>
  <si>
    <t>acres in lower 48</t>
  </si>
  <si>
    <t>not water</t>
  </si>
  <si>
    <t>millions of acres</t>
  </si>
  <si>
    <t>How many acres are needed for corn?</t>
  </si>
  <si>
    <t>How many acres are in the lower 48?</t>
  </si>
  <si>
    <t>How independent are we?</t>
  </si>
  <si>
    <t>gallons / bushel</t>
  </si>
  <si>
    <t>bushels / acre</t>
  </si>
  <si>
    <t>gallons / acre</t>
  </si>
  <si>
    <t>millions of acres used in 2005</t>
  </si>
  <si>
    <t>times more ethanol required for complete energy independenc</t>
  </si>
  <si>
    <t>Scaling up gives</t>
  </si>
  <si>
    <t>M gallons ethanol</t>
  </si>
  <si>
    <t>Quads ethanol</t>
  </si>
  <si>
    <t>Quads of Coal</t>
  </si>
  <si>
    <t>Quads/year for a 500MW coal plant</t>
  </si>
  <si>
    <t>500 MW coal plants</t>
  </si>
  <si>
    <t>Quads of Nuke</t>
  </si>
  <si>
    <t>Quads/year for a 1000MW nuclear plant</t>
  </si>
  <si>
    <t>million acres of corn</t>
  </si>
  <si>
    <t>M gallons ethanol produced in 2005</t>
  </si>
  <si>
    <t>Btu  /gallon ethanol, higher heating value used for comparison with DOE stats</t>
  </si>
  <si>
    <t>Quads of energy in 2005 ethanol.  Quad = quadrillion = 10^15</t>
  </si>
  <si>
    <t>Quads of foreign fossil replaced. (only 78% replacement because of FF input)</t>
  </si>
  <si>
    <t>percent energy independence. See Net Imports below</t>
  </si>
  <si>
    <t>Net imports of Foreign Fossil?</t>
  </si>
  <si>
    <t>34.303 Quads imported,  4.581 Quads exported</t>
  </si>
  <si>
    <t>Percent of 80 million corn acres planted in 2006</t>
  </si>
  <si>
    <t>Nuclear and Coal (electricity) Plants</t>
  </si>
  <si>
    <t>Assumes plants run 90% of the time and coal plants are 33% efficient.</t>
  </si>
  <si>
    <t>Nuclear plants are assumed to be 100% efficient, as if they were a primary source of electricity.</t>
  </si>
  <si>
    <t>Calculations for zFacts.com/p/60.html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</si>
</sst>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_(* #,##0.0000_);_(* \(#,##0.0000\);_(* &quot;-&quot;????_);_(@_)"/>
    <numFmt numFmtId="174" formatCode="0.000%"/>
    <numFmt numFmtId="175" formatCode="_(* #,##0.000_);_(* \(#,##0.000\);_(* &quot;-&quot;???_);_(@_)"/>
    <numFmt numFmtId="176" formatCode="&quot;$&quot;#,##0.00"/>
    <numFmt numFmtId="177" formatCode="0.0000"/>
    <numFmt numFmtId="178" formatCode="0.000"/>
    <numFmt numFmtId="179" formatCode="&quot;$&quot;#,##0.000"/>
    <numFmt numFmtId="180" formatCode="0.00000"/>
    <numFmt numFmtId="181" formatCode="0.0"/>
    <numFmt numFmtId="182" formatCode="0.00000000"/>
    <numFmt numFmtId="183" formatCode="0.0000000"/>
    <numFmt numFmtId="184" formatCode="0.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171" fontId="0" fillId="0" borderId="0" xfId="15" applyNumberFormat="1" applyAlignment="1">
      <alignment/>
    </xf>
    <xf numFmtId="0" fontId="3" fillId="0" borderId="0" xfId="19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1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20" applyNumberFormat="1" applyAlignment="1">
      <alignment/>
    </xf>
    <xf numFmtId="176" fontId="0" fillId="0" borderId="0" xfId="0" applyNumberFormat="1" applyAlignment="1">
      <alignment/>
    </xf>
    <xf numFmtId="9" fontId="0" fillId="0" borderId="0" xfId="20" applyAlignment="1">
      <alignment/>
    </xf>
    <xf numFmtId="172" fontId="0" fillId="0" borderId="0" xfId="20" applyNumberFormat="1" applyAlignment="1">
      <alignment/>
    </xf>
    <xf numFmtId="0" fontId="0" fillId="0" borderId="0" xfId="0" applyAlignment="1">
      <alignment horizontal="left" indent="1"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20" applyNumberFormat="1" applyAlignment="1">
      <alignment horizontal="left" indent="1"/>
    </xf>
    <xf numFmtId="172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right"/>
    </xf>
    <xf numFmtId="2" fontId="0" fillId="0" borderId="0" xfId="20" applyNumberFormat="1" applyAlignment="1">
      <alignment horizontal="right" indent="1"/>
    </xf>
    <xf numFmtId="1" fontId="0" fillId="0" borderId="0" xfId="20" applyNumberFormat="1" applyAlignment="1">
      <alignment horizontal="right" indent="1"/>
    </xf>
    <xf numFmtId="172" fontId="0" fillId="0" borderId="0" xfId="20" applyNumberFormat="1" applyAlignment="1">
      <alignment horizontal="right" indent="1"/>
    </xf>
    <xf numFmtId="0" fontId="0" fillId="0" borderId="0" xfId="0" applyFont="1" applyAlignment="1">
      <alignment/>
    </xf>
    <xf numFmtId="3" fontId="0" fillId="0" borderId="0" xfId="20" applyNumberFormat="1" applyAlignment="1">
      <alignment horizontal="right" indent="1"/>
    </xf>
    <xf numFmtId="43" fontId="0" fillId="0" borderId="0" xfId="0" applyNumberFormat="1" applyAlignment="1">
      <alignment horizontal="left" indent="1"/>
    </xf>
    <xf numFmtId="0" fontId="2" fillId="0" borderId="0" xfId="0" applyFont="1" applyAlignment="1">
      <alignment/>
    </xf>
    <xf numFmtId="2" fontId="2" fillId="0" borderId="0" xfId="20" applyNumberFormat="1" applyFont="1" applyAlignment="1">
      <alignment horizontal="left" indent="1"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37"/>
  <sheetViews>
    <sheetView tabSelected="1" workbookViewId="0" topLeftCell="A1">
      <selection activeCell="G11" sqref="G11"/>
    </sheetView>
  </sheetViews>
  <sheetFormatPr defaultColWidth="9.140625" defaultRowHeight="12.75"/>
  <cols>
    <col min="2" max="2" width="14.421875" style="0" customWidth="1"/>
    <col min="3" max="3" width="13.8515625" style="14" bestFit="1" customWidth="1"/>
    <col min="12" max="12" width="11.28125" style="0" bestFit="1" customWidth="1"/>
  </cols>
  <sheetData>
    <row r="1" ht="12.75">
      <c r="B1" s="26" t="s">
        <v>75</v>
      </c>
    </row>
    <row r="3" spans="2:3" ht="12.75">
      <c r="B3" s="11">
        <v>2.7</v>
      </c>
      <c r="C3" s="14" t="s">
        <v>0</v>
      </c>
    </row>
    <row r="4" spans="2:3" ht="12.75">
      <c r="B4" s="11">
        <v>2.2</v>
      </c>
      <c r="C4" s="14" t="s">
        <v>1</v>
      </c>
    </row>
    <row r="6" spans="2:3" ht="12.75">
      <c r="B6">
        <v>1.52</v>
      </c>
      <c r="C6" s="14" t="s">
        <v>2</v>
      </c>
    </row>
    <row r="8" spans="2:3" ht="12.75">
      <c r="B8" s="11">
        <f>B6*B3</f>
        <v>4.104</v>
      </c>
      <c r="C8" s="14" t="s">
        <v>4</v>
      </c>
    </row>
    <row r="9" spans="2:3" ht="12.75">
      <c r="B9" s="11">
        <f>B4</f>
        <v>2.2</v>
      </c>
      <c r="C9" s="14" t="s">
        <v>5</v>
      </c>
    </row>
    <row r="11" spans="2:3" ht="12.75">
      <c r="B11" s="11">
        <f>B8-B9</f>
        <v>1.904</v>
      </c>
      <c r="C11" s="14" t="s">
        <v>9</v>
      </c>
    </row>
    <row r="13" spans="2:3" ht="12.75">
      <c r="B13" s="11">
        <v>0.51</v>
      </c>
      <c r="C13" s="14" t="s">
        <v>6</v>
      </c>
    </row>
    <row r="14" ht="12.75">
      <c r="C14" s="14" t="s">
        <v>7</v>
      </c>
    </row>
    <row r="15" ht="12.75">
      <c r="B15" s="11"/>
    </row>
    <row r="16" spans="2:3" ht="12.75">
      <c r="B16">
        <v>0.74</v>
      </c>
      <c r="C16" s="14" t="s">
        <v>3</v>
      </c>
    </row>
    <row r="17" spans="2:3" ht="12.75">
      <c r="B17">
        <v>1.23</v>
      </c>
      <c r="C17" s="14" t="s">
        <v>8</v>
      </c>
    </row>
    <row r="19" spans="2:3" ht="12.75">
      <c r="B19">
        <f>B17-B16</f>
        <v>0.49</v>
      </c>
      <c r="C19" s="14" t="s">
        <v>21</v>
      </c>
    </row>
    <row r="21" spans="2:3" ht="12.75">
      <c r="B21" s="11">
        <f>B11/B19</f>
        <v>3.8857142857142857</v>
      </c>
      <c r="C21" s="14" t="s">
        <v>10</v>
      </c>
    </row>
    <row r="23" spans="2:3" ht="12.75">
      <c r="B23" s="13">
        <v>0.437</v>
      </c>
      <c r="C23" s="14" t="s">
        <v>22</v>
      </c>
    </row>
    <row r="24" ht="12.75">
      <c r="C24" s="14" t="s">
        <v>23</v>
      </c>
    </row>
    <row r="26" spans="2:3" ht="12.75">
      <c r="B26" s="13">
        <f>B23*B16</f>
        <v>0.32338</v>
      </c>
      <c r="C26" s="14" t="s">
        <v>11</v>
      </c>
    </row>
    <row r="27" spans="2:3" ht="12.75">
      <c r="B27" s="13">
        <v>1.1</v>
      </c>
      <c r="C27" s="14" t="s">
        <v>12</v>
      </c>
    </row>
    <row r="28" ht="12.75">
      <c r="C28" s="14" t="s">
        <v>24</v>
      </c>
    </row>
    <row r="29" ht="12.75">
      <c r="C29" s="14" t="s">
        <v>25</v>
      </c>
    </row>
    <row r="31" spans="2:3" ht="12.75">
      <c r="B31" s="15">
        <f>B27-B26</f>
        <v>0.7766200000000001</v>
      </c>
      <c r="C31" s="14" t="s">
        <v>26</v>
      </c>
    </row>
    <row r="33" spans="2:3" ht="12.75">
      <c r="B33" s="11">
        <f>B11/B31</f>
        <v>2.45164945533208</v>
      </c>
      <c r="C33" s="14" t="s">
        <v>13</v>
      </c>
    </row>
    <row r="35" ht="12.75">
      <c r="C35" s="14" t="s">
        <v>27</v>
      </c>
    </row>
    <row r="36" spans="2:4" ht="12.75">
      <c r="B36" s="16">
        <v>8.781478770385034</v>
      </c>
      <c r="C36" s="17">
        <f>B36/B$39</f>
        <v>0.5632989329903481</v>
      </c>
      <c r="D36" s="14" t="s">
        <v>28</v>
      </c>
    </row>
    <row r="37" spans="2:4" ht="12.75">
      <c r="B37" s="16">
        <v>5.870816206593291</v>
      </c>
      <c r="C37" s="17">
        <f>B37/B$39</f>
        <v>0.37659084436999024</v>
      </c>
      <c r="D37" s="14" t="s">
        <v>29</v>
      </c>
    </row>
    <row r="38" spans="2:4" ht="12.75">
      <c r="B38" s="16">
        <v>0.9370808518864202</v>
      </c>
      <c r="C38" s="17">
        <f>B38/B$39</f>
        <v>0.060110222639661676</v>
      </c>
      <c r="D38" s="14" t="s">
        <v>30</v>
      </c>
    </row>
    <row r="39" spans="2:4" ht="12.75">
      <c r="B39" s="16">
        <f>SUM(B36:B38)</f>
        <v>15.589375828864746</v>
      </c>
      <c r="C39" s="18">
        <f>SUM(C36:C38)</f>
        <v>1</v>
      </c>
      <c r="D39" s="14" t="s">
        <v>32</v>
      </c>
    </row>
    <row r="40" ht="12.75">
      <c r="B40" s="16"/>
    </row>
    <row r="41" spans="2:4" ht="12.75">
      <c r="B41" s="16">
        <v>0.8909172355269649</v>
      </c>
      <c r="C41" s="18">
        <f>B41/B39</f>
        <v>0.05714899976157952</v>
      </c>
      <c r="D41" s="14" t="s">
        <v>31</v>
      </c>
    </row>
    <row r="42" spans="2:4" ht="12.75">
      <c r="B42" s="16"/>
      <c r="C42" s="18"/>
      <c r="D42" s="14"/>
    </row>
    <row r="43" spans="2:4" ht="12.75">
      <c r="B43" s="16"/>
      <c r="C43" s="18">
        <f>C37+C38</f>
        <v>0.43670106700965194</v>
      </c>
      <c r="D43" s="14" t="s">
        <v>36</v>
      </c>
    </row>
    <row r="44" ht="12.75">
      <c r="B44" s="16"/>
    </row>
    <row r="45" spans="2:3" ht="12.75">
      <c r="B45" s="17">
        <f>C36*B16</f>
        <v>0.41684121041285754</v>
      </c>
      <c r="C45" s="14" t="s">
        <v>28</v>
      </c>
    </row>
    <row r="46" spans="2:3" ht="12.75">
      <c r="B46" s="17">
        <f>C43*B16</f>
        <v>0.32315878958714245</v>
      </c>
      <c r="C46" s="14" t="s">
        <v>33</v>
      </c>
    </row>
    <row r="47" spans="2:3" ht="12.75">
      <c r="B47" s="17">
        <f>C41*B16</f>
        <v>0.04229025982356884</v>
      </c>
      <c r="C47" s="14" t="s">
        <v>35</v>
      </c>
    </row>
    <row r="48" spans="2:3" ht="12.75">
      <c r="B48" s="17">
        <f>(1-SUM(B45:B47))</f>
        <v>0.2177097401764312</v>
      </c>
      <c r="C48" s="14" t="s">
        <v>34</v>
      </c>
    </row>
    <row r="49" ht="12.75">
      <c r="B49" s="17"/>
    </row>
    <row r="50" ht="12.75">
      <c r="B50" s="26" t="s">
        <v>49</v>
      </c>
    </row>
    <row r="51" spans="2:6" ht="12.75">
      <c r="B51">
        <v>3904</v>
      </c>
      <c r="C51" t="s">
        <v>64</v>
      </c>
      <c r="F51" t="s">
        <v>14</v>
      </c>
    </row>
    <row r="52" spans="2:3" ht="12.75">
      <c r="B52">
        <v>84100</v>
      </c>
      <c r="C52" t="s">
        <v>65</v>
      </c>
    </row>
    <row r="53" spans="2:3" ht="12.75">
      <c r="B53" s="15">
        <f>B51*B52/1000000000</f>
        <v>0.3283264</v>
      </c>
      <c r="C53" t="s">
        <v>66</v>
      </c>
    </row>
    <row r="54" spans="2:3" ht="12.75">
      <c r="B54" s="15">
        <f>B31*B53</f>
        <v>0.25498484876800004</v>
      </c>
      <c r="C54" t="s">
        <v>67</v>
      </c>
    </row>
    <row r="55" spans="2:3" ht="12.75">
      <c r="B55" s="10">
        <f>B54/B78</f>
        <v>0.008578993633268289</v>
      </c>
      <c r="C55" t="s">
        <v>68</v>
      </c>
    </row>
    <row r="56" spans="2:3" ht="12.75">
      <c r="B56" s="27" t="s">
        <v>47</v>
      </c>
      <c r="C56"/>
    </row>
    <row r="57" spans="2:3" ht="12.75">
      <c r="B57">
        <v>2.8</v>
      </c>
      <c r="C57" t="s">
        <v>50</v>
      </c>
    </row>
    <row r="58" spans="2:3" ht="12.75">
      <c r="B58">
        <v>160</v>
      </c>
      <c r="C58" t="s">
        <v>51</v>
      </c>
    </row>
    <row r="59" spans="2:3" ht="12.75">
      <c r="B59">
        <f>B57*B58</f>
        <v>448</v>
      </c>
      <c r="C59" t="s">
        <v>52</v>
      </c>
    </row>
    <row r="60" spans="2:3" ht="12.75">
      <c r="B60" s="28">
        <f>B51/B59</f>
        <v>8.714285714285714</v>
      </c>
      <c r="C60" t="s">
        <v>53</v>
      </c>
    </row>
    <row r="61" spans="2:3" ht="12.75">
      <c r="B61" s="12">
        <f>B60/80</f>
        <v>0.10892857142857142</v>
      </c>
      <c r="C61" t="s">
        <v>71</v>
      </c>
    </row>
    <row r="63" spans="2:3" ht="12.75">
      <c r="B63" s="28">
        <f>1/B55</f>
        <v>116.56378856864076</v>
      </c>
      <c r="C63" t="s">
        <v>54</v>
      </c>
    </row>
    <row r="64" ht="12.75">
      <c r="C64" t="s">
        <v>55</v>
      </c>
    </row>
    <row r="65" spans="2:3" ht="12.75">
      <c r="B65" s="3">
        <f>B63*B51</f>
        <v>455065.03057197353</v>
      </c>
      <c r="C65" t="s">
        <v>56</v>
      </c>
    </row>
    <row r="66" spans="2:3" ht="12.75">
      <c r="B66" s="29">
        <f>B63*B60</f>
        <v>1015.7701575267265</v>
      </c>
      <c r="C66" t="s">
        <v>63</v>
      </c>
    </row>
    <row r="67" spans="2:3" ht="12.75">
      <c r="B67" s="28">
        <f>B66/84</f>
        <v>12.092501875318172</v>
      </c>
      <c r="C67"/>
    </row>
    <row r="68" spans="2:3" ht="12.75">
      <c r="B68" s="28">
        <f>B63*B53</f>
        <v>38.270969071102975</v>
      </c>
      <c r="C68" t="s">
        <v>57</v>
      </c>
    </row>
    <row r="69" spans="2:3" ht="12.75">
      <c r="B69" s="28">
        <f>B45*B68</f>
        <v>15.952917071271598</v>
      </c>
      <c r="C69" t="s">
        <v>58</v>
      </c>
    </row>
    <row r="70" spans="2:3" ht="12.75">
      <c r="B70" s="29">
        <f>B69/B89</f>
        <v>394.8741849324653</v>
      </c>
      <c r="C70" t="s">
        <v>60</v>
      </c>
    </row>
    <row r="71" spans="2:3" ht="12.75">
      <c r="B71" s="28">
        <f>B68*B47</f>
        <v>1.6184892257167118</v>
      </c>
      <c r="C71" t="s">
        <v>61</v>
      </c>
    </row>
    <row r="72" spans="2:3" ht="12.75">
      <c r="B72" s="29">
        <f>B71/B90</f>
        <v>60.1668857143759</v>
      </c>
      <c r="C72"/>
    </row>
    <row r="77" ht="12.75">
      <c r="B77" s="26" t="s">
        <v>69</v>
      </c>
    </row>
    <row r="78" spans="2:3" ht="12.75">
      <c r="B78" s="19">
        <f>34.303-4.581</f>
        <v>29.721999999999998</v>
      </c>
      <c r="C78" s="14" t="s">
        <v>37</v>
      </c>
    </row>
    <row r="79" spans="2:3" ht="12.75">
      <c r="B79" s="21"/>
      <c r="C79" s="14" t="s">
        <v>70</v>
      </c>
    </row>
    <row r="81" spans="2:10" ht="12.75">
      <c r="B81" s="27" t="s">
        <v>48</v>
      </c>
      <c r="H81" t="s">
        <v>39</v>
      </c>
      <c r="I81" t="s">
        <v>40</v>
      </c>
      <c r="J81" t="s">
        <v>41</v>
      </c>
    </row>
    <row r="82" spans="2:10" ht="12.75">
      <c r="B82" s="24">
        <f>H82-I82-J82</f>
        <v>7663933</v>
      </c>
      <c r="C82" s="14" t="s">
        <v>38</v>
      </c>
      <c r="H82">
        <v>9161923</v>
      </c>
      <c r="I82">
        <v>1481353</v>
      </c>
      <c r="J82">
        <v>16637</v>
      </c>
    </row>
    <row r="83" spans="2:8" ht="12.75">
      <c r="B83" s="23">
        <v>2.589988</v>
      </c>
      <c r="C83" s="14" t="s">
        <v>42</v>
      </c>
      <c r="H83" t="s">
        <v>45</v>
      </c>
    </row>
    <row r="84" spans="2:3" ht="12.75">
      <c r="B84" s="3">
        <f>B82/B83</f>
        <v>2959061.2002835535</v>
      </c>
      <c r="C84" s="14" t="s">
        <v>43</v>
      </c>
    </row>
    <row r="85" spans="2:3" ht="12.75">
      <c r="B85" s="3">
        <f>640*B84</f>
        <v>1893799168.1814742</v>
      </c>
      <c r="C85" s="14" t="s">
        <v>44</v>
      </c>
    </row>
    <row r="86" spans="2:3" ht="12.75">
      <c r="B86" s="3">
        <f>B85/1000000</f>
        <v>1893.7991681814742</v>
      </c>
      <c r="C86" s="14" t="s">
        <v>46</v>
      </c>
    </row>
    <row r="88" ht="12.75">
      <c r="B88" t="s">
        <v>72</v>
      </c>
    </row>
    <row r="89" spans="2:3" ht="12.75">
      <c r="B89">
        <v>0.0404</v>
      </c>
      <c r="C89" t="s">
        <v>59</v>
      </c>
    </row>
    <row r="90" spans="2:3" ht="12.75">
      <c r="B90">
        <v>0.0269</v>
      </c>
      <c r="C90" t="s">
        <v>62</v>
      </c>
    </row>
    <row r="91" ht="12.75">
      <c r="B91" s="29"/>
    </row>
    <row r="92" ht="12.75">
      <c r="B92" s="29" t="s">
        <v>73</v>
      </c>
    </row>
    <row r="93" ht="12.75">
      <c r="B93" s="31" t="s">
        <v>74</v>
      </c>
    </row>
    <row r="94" ht="12.75">
      <c r="B94" s="29"/>
    </row>
    <row r="95" ht="12.75">
      <c r="B95" s="30"/>
    </row>
    <row r="96" ht="12.75">
      <c r="B96" s="29"/>
    </row>
    <row r="97" ht="12.75">
      <c r="B97" s="29"/>
    </row>
    <row r="98" ht="12.75">
      <c r="B98" s="20"/>
    </row>
    <row r="99" ht="12.75">
      <c r="B99" s="20"/>
    </row>
    <row r="101" ht="12.75">
      <c r="B101" s="20"/>
    </row>
    <row r="102" ht="12.75">
      <c r="B102" s="21"/>
    </row>
    <row r="103" ht="12.75">
      <c r="B103" s="21"/>
    </row>
    <row r="104" ht="12.75">
      <c r="B104" s="20"/>
    </row>
    <row r="105" ht="12.75">
      <c r="B105" s="22"/>
    </row>
    <row r="106" ht="12.75">
      <c r="B106" s="25"/>
    </row>
    <row r="107" ht="12.75">
      <c r="B107" s="25"/>
    </row>
    <row r="108" ht="12.75">
      <c r="B108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3"/>
    </row>
    <row r="131" ht="12.75">
      <c r="B131" s="3"/>
    </row>
    <row r="132" ht="12.75">
      <c r="B132" s="19"/>
    </row>
    <row r="133" spans="2:6" ht="12.75">
      <c r="B133">
        <v>3904</v>
      </c>
      <c r="C133" s="14" t="s">
        <v>15</v>
      </c>
      <c r="F133" t="s">
        <v>14</v>
      </c>
    </row>
    <row r="134" spans="2:6" ht="12.75">
      <c r="B134">
        <v>1323</v>
      </c>
      <c r="C134" s="14" t="s">
        <v>17</v>
      </c>
      <c r="F134" t="s">
        <v>16</v>
      </c>
    </row>
    <row r="135" spans="2:6" ht="12.75">
      <c r="B135">
        <f>1323*1.21</f>
        <v>1600.83</v>
      </c>
      <c r="C135" s="14" t="s">
        <v>18</v>
      </c>
      <c r="F135" t="s">
        <v>16</v>
      </c>
    </row>
    <row r="136" spans="2:3" ht="12.75">
      <c r="B136">
        <v>2.1</v>
      </c>
      <c r="C136" s="14" t="s">
        <v>19</v>
      </c>
    </row>
    <row r="137" spans="2:3" ht="12.75">
      <c r="B137">
        <v>79.4</v>
      </c>
      <c r="C137" s="14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9:O35"/>
  <sheetViews>
    <sheetView workbookViewId="0" topLeftCell="A1">
      <selection activeCell="C13" sqref="C13"/>
    </sheetView>
  </sheetViews>
  <sheetFormatPr defaultColWidth="9.140625" defaultRowHeight="12.75"/>
  <cols>
    <col min="12" max="12" width="14.140625" style="0" customWidth="1"/>
  </cols>
  <sheetData>
    <row r="9" ht="12.75">
      <c r="L9" s="3"/>
    </row>
    <row r="10" ht="12.75">
      <c r="L10" s="3"/>
    </row>
    <row r="11" ht="12.75">
      <c r="L11" s="5"/>
    </row>
    <row r="12" ht="12.75">
      <c r="L12" s="8"/>
    </row>
    <row r="13" spans="12:15" ht="12.75">
      <c r="L13" s="8"/>
      <c r="O13" s="4"/>
    </row>
    <row r="14" ht="12.75">
      <c r="L14" s="9"/>
    </row>
    <row r="18" ht="12.75">
      <c r="L18" s="6"/>
    </row>
    <row r="19" ht="12.75">
      <c r="L19" s="6"/>
    </row>
    <row r="21" ht="12.75">
      <c r="L21" s="6"/>
    </row>
    <row r="23" ht="12.75">
      <c r="L23" s="5"/>
    </row>
    <row r="25" ht="12.75">
      <c r="L25" s="7"/>
    </row>
    <row r="26" ht="12.75">
      <c r="L26" s="7"/>
    </row>
    <row r="27" ht="12.75">
      <c r="L27" s="10"/>
    </row>
    <row r="28" ht="12.75">
      <c r="C28" s="1"/>
    </row>
    <row r="30" ht="12.75">
      <c r="L30" s="7"/>
    </row>
    <row r="34" ht="12.75">
      <c r="C34" s="2"/>
    </row>
    <row r="35" ht="12.75">
      <c r="C35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Steven</cp:lastModifiedBy>
  <dcterms:created xsi:type="dcterms:W3CDTF">2006-04-26T20:09:18Z</dcterms:created>
  <dcterms:modified xsi:type="dcterms:W3CDTF">2006-07-18T23:25:56Z</dcterms:modified>
  <cp:category/>
  <cp:version/>
  <cp:contentType/>
  <cp:contentStatus/>
</cp:coreProperties>
</file>